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9155" windowHeight="8325"/>
  </bookViews>
  <sheets>
    <sheet name="RG-Subm บานโค้ง-แบบจม" sheetId="7" r:id="rId1"/>
  </sheets>
  <definedNames>
    <definedName name="_xlnm.Print_Area" localSheetId="0">'RG-Subm บานโค้ง-แบบจม'!$A$1:$V$102</definedName>
  </definedNames>
  <calcPr calcId="125725"/>
</workbook>
</file>

<file path=xl/calcChain.xml><?xml version="1.0" encoding="utf-8"?>
<calcChain xmlns="http://schemas.openxmlformats.org/spreadsheetml/2006/main">
  <c r="E91" i="7"/>
  <c r="F91" s="1"/>
  <c r="N91" s="1"/>
  <c r="O91" s="1"/>
  <c r="E58"/>
  <c r="H58" s="1"/>
  <c r="F92"/>
  <c r="N92" s="1"/>
  <c r="O92" s="1"/>
  <c r="E93"/>
  <c r="F93" s="1"/>
  <c r="N93" s="1"/>
  <c r="O93" s="1"/>
  <c r="P93" s="1"/>
  <c r="E92"/>
  <c r="G92" s="1"/>
  <c r="E89"/>
  <c r="E90"/>
  <c r="F90" s="1"/>
  <c r="F89"/>
  <c r="N89" s="1"/>
  <c r="O89" s="1"/>
  <c r="E88"/>
  <c r="D92"/>
  <c r="D93"/>
  <c r="G93" s="1"/>
  <c r="D91"/>
  <c r="E60"/>
  <c r="F60" s="1"/>
  <c r="G60" s="1"/>
  <c r="D60"/>
  <c r="E59"/>
  <c r="H59" s="1"/>
  <c r="D59"/>
  <c r="F59" s="1"/>
  <c r="G59" s="1"/>
  <c r="D58"/>
  <c r="F58" s="1"/>
  <c r="G58" s="1"/>
  <c r="D90"/>
  <c r="E57"/>
  <c r="H57" s="1"/>
  <c r="P57" s="1"/>
  <c r="D57"/>
  <c r="F57" s="1"/>
  <c r="D89"/>
  <c r="G91" l="1"/>
  <c r="P91" s="1"/>
  <c r="P92"/>
  <c r="Q58"/>
  <c r="P58"/>
  <c r="H60"/>
  <c r="P60" s="1"/>
  <c r="Q60"/>
  <c r="Q59"/>
  <c r="P59"/>
  <c r="N90"/>
  <c r="O90" s="1"/>
  <c r="P90" s="1"/>
  <c r="G57"/>
  <c r="Q57" s="1"/>
  <c r="G90"/>
  <c r="G89"/>
  <c r="P89" s="1"/>
  <c r="E56"/>
  <c r="H56" s="1"/>
  <c r="P56" s="1"/>
  <c r="D56"/>
  <c r="F88"/>
  <c r="D88"/>
  <c r="E55"/>
  <c r="H55" s="1"/>
  <c r="P55" s="1"/>
  <c r="D55"/>
  <c r="N88" l="1"/>
  <c r="O88" s="1"/>
  <c r="G88"/>
  <c r="F55"/>
  <c r="G55" s="1"/>
  <c r="Q55" s="1"/>
  <c r="F56"/>
  <c r="G56" s="1"/>
  <c r="Q56" s="1"/>
  <c r="P88" l="1"/>
</calcChain>
</file>

<file path=xl/sharedStrings.xml><?xml version="1.0" encoding="utf-8"?>
<sst xmlns="http://schemas.openxmlformats.org/spreadsheetml/2006/main" count="219" uniqueCount="95">
  <si>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</si>
  <si>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</si>
  <si>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</si>
  <si>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</si>
  <si>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</si>
  <si>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</si>
  <si>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</si>
  <si>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</si>
  <si>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</si>
  <si>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</si>
  <si>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</si>
  <si>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</si>
  <si>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</si>
  <si>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</si>
  <si>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</si>
  <si>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</si>
  <si>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</si>
  <si>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</si>
  <si>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</si>
  <si>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</si>
  <si>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</si>
  <si>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</si>
  <si>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</si>
  <si>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</si>
  <si>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</si>
  <si>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</si>
  <si>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</si>
  <si>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</si>
  <si>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</si>
  <si>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</si>
  <si>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</si>
  <si>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</si>
  <si>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</si>
  <si>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</si>
  <si>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</si>
  <si>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</si>
  <si>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</si>
  <si>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</si>
  <si>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</si>
  <si>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</si>
  <si>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</si>
  <si>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</si>
  <si>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</si>
  <si>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</si>
  <si>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</si>
  <si>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</si>
  <si>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</si>
  <si>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ด้านท้ายน้ำ</t>
  </si>
  <si>
    <t>Cs</t>
  </si>
  <si>
    <t>Hs</t>
  </si>
  <si>
    <t>Hs/Go</t>
  </si>
  <si>
    <t xml:space="preserve">  - พิกัด        </t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</si>
  <si>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</si>
  <si>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</si>
  <si>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</si>
  <si>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</si>
  <si>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ประตูระบายน้ำบานโค้ง (Radia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</si>
  <si>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ประตูระบายน้ำบานโค้ง (Radia gate)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</si>
  <si>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</si>
  <si>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ประตูระบายในลำน้ำปิง</t>
  </si>
  <si>
    <t>เมือง</t>
  </si>
  <si>
    <t>เชียงใหม่</t>
  </si>
  <si>
    <t>ประตูระบายน้ำท่าวังตาล</t>
  </si>
  <si>
    <t>ระยะเปิดบาน 1</t>
  </si>
  <si>
    <t>ระยะเปิดบาน2</t>
  </si>
  <si>
    <t>ระยะเปิดบาน3</t>
  </si>
  <si>
    <t>ระยะเปิดบาน4</t>
  </si>
  <si>
    <t>ระยะเปิดบาน5</t>
  </si>
  <si>
    <t>ระยะเปิดบาน6</t>
  </si>
  <si>
    <t>วันที่</t>
  </si>
  <si>
    <t>เวลา</t>
  </si>
  <si>
    <t>14:0014:28</t>
  </si>
  <si>
    <t>11:15-11:50</t>
  </si>
  <si>
    <t>09:35-10:05</t>
  </si>
  <si>
    <t>ระดับเหนือฝาย</t>
  </si>
  <si>
    <t>ระดับท้ายฝาย</t>
  </si>
  <si>
    <t>ปริมาณน้ำ</t>
  </si>
  <si>
    <t>ลบ.ม./วิ.</t>
  </si>
  <si>
    <t>14:00-14:28</t>
  </si>
  <si>
    <t>ประตูระบายทราย</t>
  </si>
  <si>
    <t>เปิด 2 บาน</t>
  </si>
  <si>
    <t>ระดับน้ำล้นสันฝาย</t>
  </si>
  <si>
    <t>ฝายแม่ปิงเก่า 0946246705</t>
  </si>
  <si>
    <t>ปตร.ป่าแดด 0850296797</t>
  </si>
  <si>
    <t>กฤษดา 0871924533</t>
  </si>
  <si>
    <t>09:49-10:12</t>
  </si>
  <si>
    <t>12:40-13:11</t>
  </si>
  <si>
    <t>14:43-15:10</t>
  </si>
  <si>
    <t>ระยะเปิดบาน1</t>
  </si>
  <si>
    <t>ปิดบาน</t>
  </si>
  <si>
    <r>
      <t>C</t>
    </r>
    <r>
      <rPr>
        <b/>
        <sz val="22"/>
        <color indexed="8"/>
        <rFont val="TH SarabunPSK"/>
        <family val="2"/>
      </rPr>
      <t>s = สัมประสิทธิ์ปริมาณน้ำเมื่อการไหลเป็นแบบจม (Submerged Flow)</t>
    </r>
  </si>
  <si>
    <r>
      <rPr>
        <b/>
        <sz val="20"/>
        <color indexed="8"/>
        <rFont val="TH SarabunPSK"/>
        <family val="2"/>
      </rPr>
      <t>หมายเหตุ</t>
    </r>
    <r>
      <rPr>
        <sz val="20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</si>
  <si>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r>
      <t>H</t>
    </r>
    <r>
      <rPr>
        <sz val="22"/>
        <color indexed="8"/>
        <rFont val="TH SarabunPSK"/>
        <family val="2"/>
      </rPr>
      <t>s</t>
    </r>
  </si>
  <si>
    <r>
      <t>H</t>
    </r>
    <r>
      <rPr>
        <sz val="22"/>
        <color indexed="8"/>
        <rFont val="TH SarabunPSK"/>
        <family val="2"/>
      </rPr>
      <t>s/Go</t>
    </r>
  </si>
  <si>
    <r>
      <t>C</t>
    </r>
    <r>
      <rPr>
        <sz val="22"/>
        <color indexed="8"/>
        <rFont val="TH SarabunPSK"/>
        <family val="2"/>
      </rPr>
      <t>s</t>
    </r>
  </si>
</sst>
</file>

<file path=xl/styles.xml><?xml version="1.0" encoding="utf-8"?>
<styleSheet xmlns="http://schemas.openxmlformats.org/spreadsheetml/2006/main">
  <numFmts count="4">
    <numFmt numFmtId="187" formatCode="0.000"/>
    <numFmt numFmtId="188" formatCode="0.0000"/>
    <numFmt numFmtId="189" formatCode="0."/>
    <numFmt numFmtId="190" formatCode="0.0"/>
  </numFmts>
  <fonts count="20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20"/>
      <color theme="1"/>
      <name val="TH SarabunPSK"/>
      <family val="2"/>
    </font>
    <font>
      <sz val="20"/>
      <color indexed="8"/>
      <name val="TH SarabunPSK"/>
      <family val="2"/>
    </font>
    <font>
      <b/>
      <sz val="20"/>
      <color indexed="8"/>
      <name val="TH SarabunPSK"/>
      <family val="2"/>
    </font>
    <font>
      <b/>
      <sz val="22"/>
      <color theme="1"/>
      <name val="TH SarabunPSK"/>
      <family val="2"/>
    </font>
    <font>
      <b/>
      <sz val="22"/>
      <color indexed="8"/>
      <name val="TH SarabunPSK"/>
      <family val="2"/>
    </font>
    <font>
      <b/>
      <sz val="24"/>
      <color theme="1"/>
      <name val="TH SarabunPSK"/>
      <family val="2"/>
    </font>
    <font>
      <sz val="22"/>
      <color theme="1"/>
      <name val="TH SarabunPSK"/>
      <family val="2"/>
    </font>
    <font>
      <sz val="22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8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0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187" fontId="5" fillId="6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/>
    <xf numFmtId="0" fontId="5" fillId="0" borderId="12" xfId="0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87" fontId="5" fillId="6" borderId="12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5" fillId="5" borderId="12" xfId="0" applyFont="1" applyFill="1" applyBorder="1"/>
    <xf numFmtId="2" fontId="5" fillId="2" borderId="9" xfId="0" applyNumberFormat="1" applyFont="1" applyFill="1" applyBorder="1" applyAlignment="1">
      <alignment horizontal="center" vertical="center"/>
    </xf>
    <xf numFmtId="188" fontId="5" fillId="2" borderId="9" xfId="0" applyNumberFormat="1" applyFont="1" applyFill="1" applyBorder="1" applyAlignment="1">
      <alignment horizontal="center" vertical="center"/>
    </xf>
    <xf numFmtId="0" fontId="5" fillId="5" borderId="13" xfId="0" applyFont="1" applyFill="1" applyBorder="1"/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/>
    <xf numFmtId="2" fontId="5" fillId="2" borderId="12" xfId="0" applyNumberFormat="1" applyFont="1" applyFill="1" applyBorder="1" applyAlignment="1">
      <alignment horizontal="center" vertical="center"/>
    </xf>
    <xf numFmtId="188" fontId="5" fillId="2" borderId="12" xfId="0" applyNumberFormat="1" applyFont="1" applyFill="1" applyBorder="1" applyAlignment="1">
      <alignment horizontal="center" vertical="center"/>
    </xf>
    <xf numFmtId="0" fontId="5" fillId="5" borderId="14" xfId="0" applyFont="1" applyFill="1" applyBorder="1"/>
    <xf numFmtId="0" fontId="5" fillId="9" borderId="0" xfId="0" applyFont="1" applyFill="1"/>
    <xf numFmtId="0" fontId="5" fillId="4" borderId="0" xfId="0" applyFont="1" applyFill="1"/>
    <xf numFmtId="0" fontId="5" fillId="8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15" fillId="0" borderId="0" xfId="0" applyFont="1"/>
    <xf numFmtId="0" fontId="17" fillId="0" borderId="0" xfId="0" applyFont="1"/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5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5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/>
    </xf>
    <xf numFmtId="187" fontId="12" fillId="6" borderId="12" xfId="0" applyNumberFormat="1" applyFont="1" applyFill="1" applyBorder="1" applyAlignment="1">
      <alignment horizontal="center" vertical="center"/>
    </xf>
    <xf numFmtId="188" fontId="12" fillId="6" borderId="12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88" fontId="12" fillId="2" borderId="6" xfId="0" applyNumberFormat="1" applyFont="1" applyFill="1" applyBorder="1" applyAlignment="1">
      <alignment horizontal="center" vertical="center"/>
    </xf>
    <xf numFmtId="190" fontId="12" fillId="0" borderId="6" xfId="0" applyNumberFormat="1" applyFont="1" applyBorder="1" applyAlignment="1">
      <alignment horizontal="center" vertical="center"/>
    </xf>
    <xf numFmtId="187" fontId="12" fillId="2" borderId="7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188" fontId="12" fillId="2" borderId="9" xfId="0" applyNumberFormat="1" applyFont="1" applyFill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190" fontId="12" fillId="0" borderId="10" xfId="0" applyNumberFormat="1" applyFont="1" applyBorder="1" applyAlignment="1">
      <alignment horizontal="center" vertical="center"/>
    </xf>
    <xf numFmtId="187" fontId="12" fillId="2" borderId="9" xfId="0" applyNumberFormat="1" applyFont="1" applyFill="1" applyBorder="1" applyAlignment="1">
      <alignment horizontal="center" vertical="center"/>
    </xf>
    <xf numFmtId="190" fontId="12" fillId="0" borderId="9" xfId="0" applyNumberFormat="1" applyFont="1" applyBorder="1" applyAlignment="1">
      <alignment horizontal="center" vertical="center"/>
    </xf>
    <xf numFmtId="187" fontId="12" fillId="2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90" fontId="12" fillId="6" borderId="9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justify" vertical="center"/>
    </xf>
    <xf numFmtId="187" fontId="12" fillId="2" borderId="15" xfId="0" applyNumberFormat="1" applyFont="1" applyFill="1" applyBorder="1" applyAlignment="1">
      <alignment horizontal="center" vertical="center"/>
    </xf>
    <xf numFmtId="187" fontId="12" fillId="2" borderId="13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/>
    </xf>
    <xf numFmtId="0" fontId="18" fillId="8" borderId="0" xfId="0" applyFont="1" applyFill="1" applyBorder="1"/>
    <xf numFmtId="0" fontId="18" fillId="0" borderId="0" xfId="0" applyFont="1"/>
    <xf numFmtId="0" fontId="18" fillId="9" borderId="1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/>
    </xf>
    <xf numFmtId="0" fontId="18" fillId="8" borderId="4" xfId="0" applyFont="1" applyFill="1" applyBorder="1"/>
    <xf numFmtId="0" fontId="18" fillId="0" borderId="5" xfId="0" applyFont="1" applyBorder="1" applyAlignment="1">
      <alignment horizontal="center" vertical="center"/>
    </xf>
    <xf numFmtId="15" fontId="18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8" fillId="3" borderId="6" xfId="0" applyNumberFormat="1" applyFont="1" applyFill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87" fontId="18" fillId="5" borderId="6" xfId="0" applyNumberFormat="1" applyFont="1" applyFill="1" applyBorder="1" applyAlignment="1">
      <alignment horizontal="center" vertical="center"/>
    </xf>
    <xf numFmtId="187" fontId="18" fillId="5" borderId="7" xfId="0" applyNumberFormat="1" applyFont="1" applyFill="1" applyBorder="1" applyAlignment="1">
      <alignment horizontal="center" vertical="center"/>
    </xf>
    <xf numFmtId="190" fontId="18" fillId="7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/>
    </xf>
    <xf numFmtId="187" fontId="18" fillId="0" borderId="6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15" fontId="18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2" fontId="18" fillId="3" borderId="9" xfId="0" applyNumberFormat="1" applyFont="1" applyFill="1" applyBorder="1" applyAlignment="1">
      <alignment horizontal="center" vertical="center"/>
    </xf>
    <xf numFmtId="187" fontId="18" fillId="5" borderId="9" xfId="0" applyNumberFormat="1" applyFont="1" applyFill="1" applyBorder="1" applyAlignment="1">
      <alignment horizontal="center" vertical="center"/>
    </xf>
    <xf numFmtId="190" fontId="18" fillId="7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/>
    </xf>
    <xf numFmtId="187" fontId="18" fillId="0" borderId="9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87" fontId="18" fillId="6" borderId="9" xfId="0" applyNumberFormat="1" applyFont="1" applyFill="1" applyBorder="1" applyAlignment="1">
      <alignment horizontal="center" vertical="center"/>
    </xf>
    <xf numFmtId="188" fontId="18" fillId="6" borderId="9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algn="ctr">
              <a:defRPr lang="en-US" u="sng"/>
            </a:pPr>
            <a:r>
              <a:rPr lang="th-TH" sz="1800" u="sng"/>
              <a:t>สอบเทียบอาคาร  ประตูระบายน้ำท่าวังตาล</a:t>
            </a:r>
            <a:r>
              <a:rPr lang="th-TH" sz="1800" u="sng" baseline="0"/>
              <a:t>  </a:t>
            </a:r>
            <a:r>
              <a:rPr lang="th-TH" sz="1800" u="sng"/>
              <a:t>โครงการประตูระบายน้ำในลำน้ำปิง</a:t>
            </a:r>
            <a:r>
              <a:rPr lang="en-US" sz="1800" u="sng"/>
              <a:t> </a:t>
            </a:r>
            <a:r>
              <a:rPr lang="th-TH" sz="1800" u="sng"/>
              <a:t>(เปิด</a:t>
            </a:r>
            <a:r>
              <a:rPr lang="th-TH" sz="1800" u="sng" baseline="0"/>
              <a:t> ปตร.ระบายทราย แม่ปิงเก่า)</a:t>
            </a:r>
            <a:endParaRPr lang="th-TH" sz="1800" u="sng"/>
          </a:p>
        </c:rich>
      </c:tx>
      <c:layout>
        <c:manualLayout>
          <c:xMode val="edge"/>
          <c:yMode val="edge"/>
          <c:x val="0.20484121460461038"/>
          <c:y val="4.3669949172076207E-2"/>
        </c:manualLayout>
      </c:layout>
    </c:title>
    <c:plotArea>
      <c:layout>
        <c:manualLayout>
          <c:layoutTarget val="inner"/>
          <c:xMode val="edge"/>
          <c:yMode val="edge"/>
          <c:x val="8.3209570029231628E-2"/>
          <c:y val="0.18457349930456726"/>
          <c:w val="0.88410168156058722"/>
          <c:h val="0.6281008633050967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3947422878639243"/>
                  <c:y val="0.1157041607375065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US" sz="1800"/>
                  </a:pPr>
                  <a:endParaRPr lang="th-TH"/>
                </a:p>
              </c:txPr>
            </c:trendlineLbl>
          </c:trendline>
          <c:xVal>
            <c:numRef>
              <c:f>'RG-Subm บานโค้ง-แบบจม'!$P$55:$P$60</c:f>
              <c:numCache>
                <c:formatCode>0.000</c:formatCode>
                <c:ptCount val="6"/>
                <c:pt idx="0">
                  <c:v>1.5296296296296279</c:v>
                </c:pt>
                <c:pt idx="1">
                  <c:v>1.5518518518518509</c:v>
                </c:pt>
                <c:pt idx="2">
                  <c:v>1.6200000000000045</c:v>
                </c:pt>
                <c:pt idx="3">
                  <c:v>3.1333333333333258</c:v>
                </c:pt>
                <c:pt idx="4">
                  <c:v>2.7727272727272827</c:v>
                </c:pt>
                <c:pt idx="5">
                  <c:v>2.6000000000000121</c:v>
                </c:pt>
              </c:numCache>
            </c:numRef>
          </c:xVal>
          <c:yVal>
            <c:numRef>
              <c:f>'RG-Subm บานโค้ง-แบบจม'!$Q$55:$Q$60</c:f>
              <c:numCache>
                <c:formatCode>0.000</c:formatCode>
                <c:ptCount val="6"/>
                <c:pt idx="0">
                  <c:v>0.67622774059450874</c:v>
                </c:pt>
                <c:pt idx="1">
                  <c:v>0.64249484790750999</c:v>
                </c:pt>
                <c:pt idx="2">
                  <c:v>0.60094957059723375</c:v>
                </c:pt>
                <c:pt idx="3">
                  <c:v>0.27558471321251027</c:v>
                </c:pt>
                <c:pt idx="4">
                  <c:v>0.33580759822335149</c:v>
                </c:pt>
                <c:pt idx="5">
                  <c:v>0.3233799763260331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strRef>
              <c:f>'RG-Subm บานโค้ง-แบบจม'!$N$55:$N$64</c:f>
              <c:strCache>
                <c:ptCount val="6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</c:strCache>
            </c:strRef>
          </c:xVal>
          <c:yVal>
            <c:numRef>
              <c:f>'RG-Subm บานโค้ง-แบบจม'!$P$55:$P$57</c:f>
              <c:numCache>
                <c:formatCode>0.000</c:formatCode>
                <c:ptCount val="3"/>
                <c:pt idx="0">
                  <c:v>1.5296296296296279</c:v>
                </c:pt>
                <c:pt idx="1">
                  <c:v>1.5518518518518509</c:v>
                </c:pt>
                <c:pt idx="2">
                  <c:v>1.6200000000000045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'RG-Subm บานโค้ง-แบบจม'!$P$55:$P$57</c:f>
              <c:numCache>
                <c:formatCode>0.000</c:formatCode>
                <c:ptCount val="3"/>
                <c:pt idx="0">
                  <c:v>1.5296296296296279</c:v>
                </c:pt>
                <c:pt idx="1">
                  <c:v>1.5518518518518509</c:v>
                </c:pt>
                <c:pt idx="2">
                  <c:v>1.6200000000000045</c:v>
                </c:pt>
              </c:numCache>
            </c:numRef>
          </c:xVal>
          <c:yVal>
            <c:numRef>
              <c:f>'RG-Subm บานโค้ง-แบบจม'!$Q$55:$Q$57</c:f>
              <c:numCache>
                <c:formatCode>0.000</c:formatCode>
                <c:ptCount val="3"/>
                <c:pt idx="0">
                  <c:v>0.67622774059450874</c:v>
                </c:pt>
                <c:pt idx="1">
                  <c:v>0.64249484790750999</c:v>
                </c:pt>
                <c:pt idx="2">
                  <c:v>0.60094957059723375</c:v>
                </c:pt>
              </c:numCache>
            </c:numRef>
          </c:yVal>
        </c:ser>
        <c:axId val="51987584"/>
        <c:axId val="51989504"/>
      </c:scatterChart>
      <c:valAx>
        <c:axId val="519875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3043839426"/>
              <c:y val="0.90627851329309606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1989504"/>
        <c:crossesAt val="1.0000000000000005E-2"/>
        <c:crossBetween val="midCat"/>
      </c:valAx>
      <c:valAx>
        <c:axId val="51989504"/>
        <c:scaling>
          <c:logBase val="10"/>
          <c:orientation val="minMax"/>
          <c:max val="1"/>
          <c:min val="1.0000000000000005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lang="en-US"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txPr>
          <a:bodyPr/>
          <a:lstStyle/>
          <a:p>
            <a:pPr>
              <a:defRPr lang="en-US"/>
            </a:pPr>
            <a:endParaRPr lang="th-TH"/>
          </a:p>
        </c:txPr>
        <c:crossAx val="51987584"/>
        <c:crosses val="autoZero"/>
        <c:crossBetween val="midCat"/>
      </c:valAx>
      <c:spPr>
        <a:ln>
          <a:prstDash val="solid"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59055118110236204" l="0.59055118110236204" r="0.59055118110236204" t="0.59055118110236204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280459</xdr:colOff>
      <xdr:row>0</xdr:row>
      <xdr:rowOff>38100</xdr:rowOff>
    </xdr:from>
    <xdr:to>
      <xdr:col>1</xdr:col>
      <xdr:colOff>642409</xdr:colOff>
      <xdr:row>2</xdr:row>
      <xdr:rowOff>123825</xdr:rowOff>
    </xdr:to>
    <xdr:pic>
      <xdr:nvPicPr>
        <xdr:cNvPr id="8204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459" y="38100"/>
          <a:ext cx="690033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14</xdr:row>
      <xdr:rowOff>247650</xdr:rowOff>
    </xdr:from>
    <xdr:to>
      <xdr:col>2</xdr:col>
      <xdr:colOff>352425</xdr:colOff>
      <xdr:row>15</xdr:row>
      <xdr:rowOff>161925</xdr:rowOff>
    </xdr:to>
    <xdr:cxnSp macro="">
      <xdr:nvCxnSpPr>
        <xdr:cNvPr id="3" name="ตัวเชื่อมต่อตรง 2"/>
        <xdr:cNvCxnSpPr/>
      </xdr:nvCxnSpPr>
      <xdr:spPr>
        <a:xfrm flipV="1">
          <a:off x="1343025" y="40290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904875</xdr:colOff>
      <xdr:row>67</xdr:row>
      <xdr:rowOff>142875</xdr:rowOff>
    </xdr:from>
    <xdr:to>
      <xdr:col>12</xdr:col>
      <xdr:colOff>571500</xdr:colOff>
      <xdr:row>82</xdr:row>
      <xdr:rowOff>142875</xdr:rowOff>
    </xdr:to>
    <xdr:graphicFrame macro="">
      <xdr:nvGraphicFramePr>
        <xdr:cNvPr id="8206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163390</xdr:colOff>
      <xdr:row>37</xdr:row>
      <xdr:rowOff>291612</xdr:rowOff>
    </xdr:from>
    <xdr:to>
      <xdr:col>1</xdr:col>
      <xdr:colOff>306265</xdr:colOff>
      <xdr:row>38</xdr:row>
      <xdr:rowOff>193431</xdr:rowOff>
    </xdr:to>
    <xdr:cxnSp macro="">
      <xdr:nvCxnSpPr>
        <xdr:cNvPr id="8" name="ตัวเชื่อมต่อตรง 7"/>
        <xdr:cNvCxnSpPr/>
      </xdr:nvCxnSpPr>
      <xdr:spPr>
        <a:xfrm flipV="1">
          <a:off x="449140" y="10014439"/>
          <a:ext cx="142875" cy="2095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160460</xdr:colOff>
      <xdr:row>38</xdr:row>
      <xdr:rowOff>288680</xdr:rowOff>
    </xdr:from>
    <xdr:to>
      <xdr:col>1</xdr:col>
      <xdr:colOff>303335</xdr:colOff>
      <xdr:row>39</xdr:row>
      <xdr:rowOff>183173</xdr:rowOff>
    </xdr:to>
    <xdr:cxnSp macro="">
      <xdr:nvCxnSpPr>
        <xdr:cNvPr id="9" name="ตัวเชื่อมต่อตรง 8"/>
        <xdr:cNvCxnSpPr/>
      </xdr:nvCxnSpPr>
      <xdr:spPr>
        <a:xfrm flipV="1">
          <a:off x="446210" y="10319238"/>
          <a:ext cx="142875" cy="2095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63953</xdr:colOff>
      <xdr:row>22</xdr:row>
      <xdr:rowOff>58509</xdr:rowOff>
    </xdr:from>
    <xdr:to>
      <xdr:col>18</xdr:col>
      <xdr:colOff>1801243</xdr:colOff>
      <xdr:row>33</xdr:row>
      <xdr:rowOff>161924</xdr:rowOff>
    </xdr:to>
    <xdr:pic>
      <xdr:nvPicPr>
        <xdr:cNvPr id="8209" name="รูปภาพ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39274" y="5991223"/>
          <a:ext cx="5446939" cy="300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10</xdr:row>
      <xdr:rowOff>257175</xdr:rowOff>
    </xdr:from>
    <xdr:to>
      <xdr:col>5</xdr:col>
      <xdr:colOff>190500</xdr:colOff>
      <xdr:row>11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3143250" y="30670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487240</xdr:colOff>
      <xdr:row>25</xdr:row>
      <xdr:rowOff>106241</xdr:rowOff>
    </xdr:from>
    <xdr:to>
      <xdr:col>5</xdr:col>
      <xdr:colOff>313495</xdr:colOff>
      <xdr:row>34</xdr:row>
      <xdr:rowOff>240071</xdr:rowOff>
    </xdr:to>
    <xdr:pic>
      <xdr:nvPicPr>
        <xdr:cNvPr id="11" name="รูปภาพ 10" descr="20130528_100117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4365" y="6789616"/>
          <a:ext cx="3352394" cy="256270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V102"/>
  <sheetViews>
    <sheetView showGridLines="0" tabSelected="1" topLeftCell="A74" zoomScale="70" zoomScaleNormal="70" zoomScaleSheetLayoutView="80" zoomScalePageLayoutView="130" workbookViewId="0">
      <pane xSplit="1" topLeftCell="K1" activePane="topRight" state="frozen"/>
      <selection activeCell="A73" sqref="A73"/>
      <selection pane="topRight" activeCell="U83" sqref="U83"/>
    </sheetView>
  </sheetViews>
  <sheetFormatPr defaultColWidth="9" defaultRowHeight="21"/>
  <cols>
    <col min="1" max="1" width="3.75" style="1" customWidth="1"/>
    <col min="2" max="2" width="14.75" style="1" customWidth="1"/>
    <col min="3" max="3" width="14.875" style="1" customWidth="1"/>
    <col min="4" max="4" width="15.375" style="1" customWidth="1"/>
    <col min="5" max="5" width="16" style="1" customWidth="1"/>
    <col min="6" max="7" width="9.25" style="1" customWidth="1"/>
    <col min="8" max="8" width="15.25" style="1" customWidth="1"/>
    <col min="9" max="9" width="16.25" style="1" customWidth="1"/>
    <col min="10" max="10" width="15.5" style="1" bestFit="1" customWidth="1"/>
    <col min="11" max="12" width="17" style="1" customWidth="1"/>
    <col min="13" max="13" width="17.375" style="1" customWidth="1"/>
    <col min="14" max="14" width="15.125" style="1" bestFit="1" customWidth="1"/>
    <col min="15" max="15" width="12.5" style="1" bestFit="1" customWidth="1"/>
    <col min="16" max="16" width="7.625" style="1" customWidth="1"/>
    <col min="17" max="17" width="12.25" style="1" customWidth="1"/>
    <col min="18" max="18" width="16.5" style="1" bestFit="1" customWidth="1"/>
    <col min="19" max="19" width="24.25" style="1" bestFit="1" customWidth="1"/>
    <col min="20" max="20" width="20.25" style="1" bestFit="1" customWidth="1"/>
    <col min="21" max="21" width="12.5" style="1" bestFit="1" customWidth="1"/>
    <col min="22" max="22" width="21.25" style="1" customWidth="1"/>
    <col min="23" max="23" width="12" style="1" bestFit="1" customWidth="1"/>
    <col min="24" max="16384" width="9" style="1"/>
  </cols>
  <sheetData>
    <row r="1" spans="1:11" ht="26.2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ht="22.5" customHeight="1">
      <c r="B2" s="43" t="s">
        <v>41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ht="21" customHeight="1"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8" customHeight="1"/>
    <row r="5" spans="1:11">
      <c r="A5" s="11">
        <v>1</v>
      </c>
      <c r="B5" s="2" t="s">
        <v>1</v>
      </c>
    </row>
    <row r="6" spans="1:11" ht="21.2" customHeight="1">
      <c r="B6" s="2" t="s">
        <v>2</v>
      </c>
    </row>
    <row r="7" spans="1:11" ht="21.2" customHeight="1">
      <c r="B7" s="2" t="s">
        <v>3</v>
      </c>
      <c r="D7" s="14" t="s">
        <v>62</v>
      </c>
      <c r="E7" s="14"/>
      <c r="G7" s="2" t="s">
        <v>4</v>
      </c>
      <c r="H7" s="2"/>
    </row>
    <row r="8" spans="1:11" ht="21.2" customHeight="1">
      <c r="B8" s="2" t="s">
        <v>5</v>
      </c>
      <c r="D8" s="15" t="s">
        <v>59</v>
      </c>
      <c r="E8" s="14"/>
      <c r="G8" s="2"/>
      <c r="H8" s="2"/>
    </row>
    <row r="9" spans="1:11" ht="21.2" customHeight="1">
      <c r="B9" s="2" t="s">
        <v>6</v>
      </c>
      <c r="D9" s="1" t="s">
        <v>45</v>
      </c>
      <c r="G9" s="41" t="s">
        <v>7</v>
      </c>
      <c r="H9" s="41"/>
      <c r="I9" s="41"/>
    </row>
    <row r="10" spans="1:11" ht="21.2" customHeight="1">
      <c r="B10" s="2" t="s">
        <v>8</v>
      </c>
      <c r="D10" s="1" t="s">
        <v>60</v>
      </c>
      <c r="G10" s="2" t="s">
        <v>9</v>
      </c>
      <c r="H10" s="2"/>
      <c r="I10" s="1" t="s">
        <v>61</v>
      </c>
    </row>
    <row r="11" spans="1:11" ht="21.2" customHeight="1">
      <c r="B11" s="2" t="s">
        <v>51</v>
      </c>
    </row>
    <row r="12" spans="1:11" ht="21.2" customHeight="1">
      <c r="B12" s="2" t="s">
        <v>42</v>
      </c>
      <c r="D12" s="1" t="s">
        <v>43</v>
      </c>
      <c r="F12" s="14" t="s">
        <v>58</v>
      </c>
    </row>
    <row r="13" spans="1:11" ht="14.1" customHeight="1">
      <c r="B13" s="2"/>
    </row>
    <row r="14" spans="1:11" ht="21.2" customHeight="1">
      <c r="B14" s="2" t="s">
        <v>10</v>
      </c>
    </row>
    <row r="15" spans="1:11" ht="21.2" customHeight="1">
      <c r="B15" s="2" t="s">
        <v>18</v>
      </c>
    </row>
    <row r="16" spans="1:11" ht="21.2" customHeight="1">
      <c r="B16" s="2" t="s">
        <v>56</v>
      </c>
      <c r="I16" s="13">
        <v>1</v>
      </c>
      <c r="J16" s="1" t="s">
        <v>19</v>
      </c>
    </row>
    <row r="17" spans="1:11" ht="21.2" customHeight="1">
      <c r="B17" s="2"/>
      <c r="D17" s="16" t="s">
        <v>21</v>
      </c>
      <c r="E17" s="3" t="s">
        <v>31</v>
      </c>
      <c r="G17" s="6"/>
      <c r="H17" s="6"/>
      <c r="I17" s="7">
        <v>12.5</v>
      </c>
      <c r="J17" s="1" t="s">
        <v>20</v>
      </c>
    </row>
    <row r="18" spans="1:11" ht="21.2" customHeight="1">
      <c r="B18" s="2"/>
      <c r="E18" s="5" t="s">
        <v>32</v>
      </c>
      <c r="G18" s="4"/>
      <c r="H18" s="4"/>
      <c r="I18" s="8">
        <v>6.5</v>
      </c>
      <c r="J18" s="1" t="s">
        <v>20</v>
      </c>
    </row>
    <row r="19" spans="1:11" ht="21.2" customHeight="1">
      <c r="B19" s="2" t="s">
        <v>22</v>
      </c>
      <c r="I19" s="7" t="s">
        <v>45</v>
      </c>
      <c r="J19" s="1" t="s">
        <v>24</v>
      </c>
    </row>
    <row r="20" spans="1:11" ht="21.2" customHeight="1">
      <c r="B20" s="2" t="s">
        <v>23</v>
      </c>
      <c r="I20" s="7" t="s">
        <v>45</v>
      </c>
      <c r="J20" s="1" t="s">
        <v>24</v>
      </c>
    </row>
    <row r="21" spans="1:11" ht="21.2" customHeight="1">
      <c r="B21" s="10" t="s">
        <v>11</v>
      </c>
      <c r="I21" s="7">
        <v>295</v>
      </c>
      <c r="J21" s="1" t="s">
        <v>24</v>
      </c>
    </row>
    <row r="22" spans="1:11" ht="21.2" customHeight="1">
      <c r="B22" s="2" t="s">
        <v>25</v>
      </c>
      <c r="I22" s="17">
        <v>1200</v>
      </c>
      <c r="J22" s="1" t="s">
        <v>26</v>
      </c>
    </row>
    <row r="23" spans="1:11" ht="21.2" customHeight="1">
      <c r="B23" s="2" t="s">
        <v>44</v>
      </c>
      <c r="I23" s="13">
        <v>10</v>
      </c>
      <c r="J23" s="1" t="s">
        <v>20</v>
      </c>
    </row>
    <row r="24" spans="1:11" ht="14.1" customHeight="1">
      <c r="B24" s="2"/>
      <c r="D24" s="9"/>
    </row>
    <row r="25" spans="1:11" ht="21.2" customHeight="1">
      <c r="B25" s="2" t="s">
        <v>27</v>
      </c>
    </row>
    <row r="26" spans="1:11" ht="21.2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1.2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21.2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21.2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21.2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21.2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21.2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ht="21.2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21.2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21.2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21.2" customHeight="1">
      <c r="A36" s="12"/>
      <c r="B36" s="12"/>
      <c r="C36" s="12"/>
      <c r="D36" s="12"/>
      <c r="E36" s="12"/>
      <c r="F36" s="12"/>
      <c r="G36" s="12"/>
      <c r="H36" s="18"/>
      <c r="I36" s="12"/>
      <c r="J36" s="12"/>
      <c r="K36" s="12"/>
    </row>
    <row r="37" spans="1:11" ht="21.2" customHeight="1">
      <c r="A37" s="12"/>
      <c r="B37" s="12"/>
      <c r="C37" s="12"/>
      <c r="D37" s="12"/>
      <c r="E37" s="12"/>
      <c r="F37" s="12"/>
      <c r="G37" s="12"/>
      <c r="H37" s="18"/>
      <c r="I37" s="12"/>
      <c r="J37" s="12"/>
      <c r="K37" s="12"/>
    </row>
    <row r="38" spans="1:11">
      <c r="A38" s="11">
        <v>2</v>
      </c>
      <c r="B38" s="2" t="s">
        <v>28</v>
      </c>
    </row>
    <row r="39" spans="1:11" ht="21.75">
      <c r="B39" s="1" t="s">
        <v>57</v>
      </c>
    </row>
    <row r="40" spans="1:11" ht="21.75">
      <c r="B40" s="1" t="s">
        <v>46</v>
      </c>
    </row>
    <row r="41" spans="1:11" s="50" customFormat="1" ht="30.75">
      <c r="B41" s="50" t="s">
        <v>29</v>
      </c>
    </row>
    <row r="42" spans="1:11" s="48" customFormat="1" ht="14.1" customHeight="1"/>
    <row r="43" spans="1:11" s="48" customFormat="1" ht="14.1" customHeight="1"/>
    <row r="44" spans="1:11" s="49" customFormat="1" ht="35.1" customHeight="1">
      <c r="B44" s="49" t="s">
        <v>30</v>
      </c>
      <c r="C44" s="49" t="s">
        <v>35</v>
      </c>
    </row>
    <row r="45" spans="1:11" s="49" customFormat="1" ht="35.1" customHeight="1">
      <c r="C45" s="49" t="s">
        <v>90</v>
      </c>
    </row>
    <row r="46" spans="1:11" s="49" customFormat="1" ht="35.1" customHeight="1">
      <c r="C46" s="49" t="s">
        <v>33</v>
      </c>
    </row>
    <row r="47" spans="1:11" s="49" customFormat="1" ht="35.1" customHeight="1">
      <c r="C47" s="49" t="s">
        <v>53</v>
      </c>
    </row>
    <row r="48" spans="1:11" s="49" customFormat="1" ht="35.1" customHeight="1">
      <c r="C48" s="49" t="s">
        <v>54</v>
      </c>
    </row>
    <row r="49" spans="1:17" s="49" customFormat="1" ht="35.1" customHeight="1">
      <c r="C49" s="49" t="s">
        <v>34</v>
      </c>
    </row>
    <row r="50" spans="1:17" s="49" customFormat="1" ht="35.1" customHeight="1">
      <c r="C50" s="49" t="s">
        <v>52</v>
      </c>
    </row>
    <row r="51" spans="1:17" ht="11.25" customHeight="1"/>
    <row r="52" spans="1:17" s="47" customFormat="1" ht="21.95" customHeight="1">
      <c r="A52" s="75" t="s">
        <v>37</v>
      </c>
      <c r="B52" s="52"/>
      <c r="C52" s="52"/>
      <c r="D52" s="94" t="s">
        <v>12</v>
      </c>
      <c r="E52" s="94" t="s">
        <v>12</v>
      </c>
      <c r="F52" s="51" t="s">
        <v>55</v>
      </c>
      <c r="G52" s="52"/>
      <c r="H52" s="51" t="s">
        <v>49</v>
      </c>
      <c r="I52" s="52" t="s">
        <v>63</v>
      </c>
      <c r="J52" s="52" t="s">
        <v>64</v>
      </c>
      <c r="K52" s="52" t="s">
        <v>65</v>
      </c>
      <c r="L52" s="52" t="s">
        <v>66</v>
      </c>
      <c r="M52" s="52" t="s">
        <v>67</v>
      </c>
      <c r="N52" s="52" t="s">
        <v>68</v>
      </c>
      <c r="O52" s="51" t="s">
        <v>15</v>
      </c>
      <c r="P52" s="51" t="s">
        <v>50</v>
      </c>
      <c r="Q52" s="51" t="s">
        <v>48</v>
      </c>
    </row>
    <row r="53" spans="1:17" s="47" customFormat="1" ht="19.7" customHeight="1">
      <c r="A53" s="75"/>
      <c r="B53" s="52" t="s">
        <v>69</v>
      </c>
      <c r="C53" s="52" t="s">
        <v>70</v>
      </c>
      <c r="D53" s="76" t="s">
        <v>13</v>
      </c>
      <c r="E53" s="76" t="s">
        <v>47</v>
      </c>
      <c r="F53" s="51"/>
      <c r="G53" s="52"/>
      <c r="H53" s="51"/>
      <c r="I53" s="76" t="s">
        <v>14</v>
      </c>
      <c r="J53" s="76" t="s">
        <v>14</v>
      </c>
      <c r="K53" s="76" t="s">
        <v>14</v>
      </c>
      <c r="L53" s="76" t="s">
        <v>14</v>
      </c>
      <c r="M53" s="76" t="s">
        <v>14</v>
      </c>
      <c r="N53" s="76" t="s">
        <v>14</v>
      </c>
      <c r="O53" s="77"/>
      <c r="P53" s="51"/>
      <c r="Q53" s="51"/>
    </row>
    <row r="54" spans="1:17" s="47" customFormat="1" ht="19.7" customHeight="1" thickBot="1">
      <c r="A54" s="78"/>
      <c r="B54" s="53"/>
      <c r="C54" s="53"/>
      <c r="D54" s="53" t="s">
        <v>16</v>
      </c>
      <c r="E54" s="53" t="s">
        <v>16</v>
      </c>
      <c r="F54" s="53"/>
      <c r="G54" s="53"/>
      <c r="H54" s="53"/>
      <c r="I54" s="53" t="s">
        <v>17</v>
      </c>
      <c r="J54" s="53" t="s">
        <v>17</v>
      </c>
      <c r="K54" s="53" t="s">
        <v>17</v>
      </c>
      <c r="L54" s="53" t="s">
        <v>17</v>
      </c>
      <c r="M54" s="53" t="s">
        <v>17</v>
      </c>
      <c r="N54" s="53" t="s">
        <v>17</v>
      </c>
      <c r="O54" s="53" t="s">
        <v>36</v>
      </c>
      <c r="P54" s="52"/>
      <c r="Q54" s="53"/>
    </row>
    <row r="55" spans="1:17" s="47" customFormat="1" ht="26.25">
      <c r="A55" s="79">
        <v>1</v>
      </c>
      <c r="B55" s="54">
        <v>21813</v>
      </c>
      <c r="C55" s="55" t="s">
        <v>73</v>
      </c>
      <c r="D55" s="56">
        <f>I21+5.9</f>
        <v>300.89999999999998</v>
      </c>
      <c r="E55" s="57">
        <f>I21+4.13</f>
        <v>299.13</v>
      </c>
      <c r="F55" s="80">
        <f t="shared" ref="F55:F56" si="0">D55-E55</f>
        <v>1.7699999999999818</v>
      </c>
      <c r="G55" s="81">
        <f t="shared" ref="G55:G58" si="1">SQRT(2*9.81*F55)</f>
        <v>5.8929958425235336</v>
      </c>
      <c r="H55" s="81">
        <f t="shared" ref="H55:H60" si="2">E55-$I$21</f>
        <v>4.1299999999999955</v>
      </c>
      <c r="I55" s="56" t="s">
        <v>45</v>
      </c>
      <c r="J55" s="56" t="s">
        <v>45</v>
      </c>
      <c r="K55" s="56" t="s">
        <v>45</v>
      </c>
      <c r="L55" s="56">
        <v>2.7</v>
      </c>
      <c r="M55" s="56" t="s">
        <v>45</v>
      </c>
      <c r="N55" s="56" t="s">
        <v>45</v>
      </c>
      <c r="O55" s="82">
        <v>205.726</v>
      </c>
      <c r="P55" s="83">
        <f>H55/L55</f>
        <v>1.5296296296296279</v>
      </c>
      <c r="Q55" s="95">
        <f t="shared" ref="Q55:Q60" si="3">O55/(($I$16*$I$17)*H55*G55)</f>
        <v>0.67622774059450874</v>
      </c>
    </row>
    <row r="56" spans="1:17" s="47" customFormat="1" ht="26.25">
      <c r="A56" s="84">
        <v>2</v>
      </c>
      <c r="B56" s="59">
        <v>21813</v>
      </c>
      <c r="C56" s="60" t="s">
        <v>72</v>
      </c>
      <c r="D56" s="58">
        <f>I21+5.88</f>
        <v>300.88</v>
      </c>
      <c r="E56" s="61">
        <f>I21+4.19</f>
        <v>299.19</v>
      </c>
      <c r="F56" s="85">
        <f t="shared" si="0"/>
        <v>1.6899999999999977</v>
      </c>
      <c r="G56" s="86">
        <f t="shared" si="1"/>
        <v>5.7582809934910228</v>
      </c>
      <c r="H56" s="86">
        <f t="shared" si="2"/>
        <v>4.1899999999999977</v>
      </c>
      <c r="I56" s="58" t="s">
        <v>45</v>
      </c>
      <c r="J56" s="58" t="s">
        <v>45</v>
      </c>
      <c r="K56" s="58" t="s">
        <v>45</v>
      </c>
      <c r="L56" s="87">
        <v>2.7</v>
      </c>
      <c r="M56" s="58" t="s">
        <v>45</v>
      </c>
      <c r="N56" s="58" t="s">
        <v>45</v>
      </c>
      <c r="O56" s="88">
        <v>193.77</v>
      </c>
      <c r="P56" s="89">
        <f t="shared" ref="P56:P57" si="4">H56/L56</f>
        <v>1.5518518518518509</v>
      </c>
      <c r="Q56" s="96">
        <f t="shared" si="3"/>
        <v>0.64249484790750999</v>
      </c>
    </row>
    <row r="57" spans="1:17" s="47" customFormat="1" ht="26.25">
      <c r="A57" s="84">
        <v>3</v>
      </c>
      <c r="B57" s="59">
        <v>21813</v>
      </c>
      <c r="C57" s="60" t="s">
        <v>78</v>
      </c>
      <c r="D57" s="58">
        <f>I21+6.15</f>
        <v>301.14999999999998</v>
      </c>
      <c r="E57" s="61">
        <f>I21+4.05</f>
        <v>299.05</v>
      </c>
      <c r="F57" s="85">
        <f>D57-E57</f>
        <v>2.0999999999999659</v>
      </c>
      <c r="G57" s="86">
        <f t="shared" si="1"/>
        <v>6.4188784066999842</v>
      </c>
      <c r="H57" s="86">
        <f t="shared" si="2"/>
        <v>4.0500000000000114</v>
      </c>
      <c r="I57" s="58" t="s">
        <v>45</v>
      </c>
      <c r="J57" s="58" t="s">
        <v>45</v>
      </c>
      <c r="K57" s="58" t="s">
        <v>45</v>
      </c>
      <c r="L57" s="58">
        <v>2.5</v>
      </c>
      <c r="M57" s="58" t="s">
        <v>45</v>
      </c>
      <c r="N57" s="58" t="s">
        <v>45</v>
      </c>
      <c r="O57" s="90">
        <v>195.28200000000001</v>
      </c>
      <c r="P57" s="91">
        <f t="shared" si="4"/>
        <v>1.6200000000000045</v>
      </c>
      <c r="Q57" s="96">
        <f t="shared" si="3"/>
        <v>0.60094957059723375</v>
      </c>
    </row>
    <row r="58" spans="1:17" s="47" customFormat="1" ht="26.25">
      <c r="A58" s="84">
        <v>4</v>
      </c>
      <c r="B58" s="59">
        <v>21821</v>
      </c>
      <c r="C58" s="92" t="s">
        <v>85</v>
      </c>
      <c r="D58" s="58">
        <f>I21+6.83</f>
        <v>301.83</v>
      </c>
      <c r="E58" s="61">
        <f>I21+2.82</f>
        <v>297.82</v>
      </c>
      <c r="F58" s="85">
        <f>D58-E58</f>
        <v>4.0099999999999909</v>
      </c>
      <c r="G58" s="86">
        <f t="shared" si="1"/>
        <v>8.8699605410621647</v>
      </c>
      <c r="H58" s="86">
        <f t="shared" si="2"/>
        <v>2.8199999999999932</v>
      </c>
      <c r="I58" s="58" t="s">
        <v>45</v>
      </c>
      <c r="J58" s="58" t="s">
        <v>45</v>
      </c>
      <c r="K58" s="58" t="s">
        <v>45</v>
      </c>
      <c r="L58" s="58">
        <v>0.9</v>
      </c>
      <c r="M58" s="58" t="s">
        <v>45</v>
      </c>
      <c r="N58" s="58" t="s">
        <v>45</v>
      </c>
      <c r="O58" s="93">
        <v>86.165999999999997</v>
      </c>
      <c r="P58" s="91">
        <f>H58/L58</f>
        <v>3.1333333333333258</v>
      </c>
      <c r="Q58" s="96">
        <f t="shared" si="3"/>
        <v>0.27558471321251027</v>
      </c>
    </row>
    <row r="59" spans="1:17" s="47" customFormat="1" ht="26.25">
      <c r="A59" s="84">
        <v>5</v>
      </c>
      <c r="B59" s="59">
        <v>21821</v>
      </c>
      <c r="C59" s="92" t="s">
        <v>86</v>
      </c>
      <c r="D59" s="58">
        <f>I21+6.2</f>
        <v>301.2</v>
      </c>
      <c r="E59" s="61">
        <f>I21+3.05</f>
        <v>298.05</v>
      </c>
      <c r="F59" s="85">
        <f>D59-E59</f>
        <v>3.1499999999999773</v>
      </c>
      <c r="G59" s="86">
        <f>SQRT(2*9.81*F59)</f>
        <v>7.8614884086920558</v>
      </c>
      <c r="H59" s="86">
        <f t="shared" si="2"/>
        <v>3.0500000000000114</v>
      </c>
      <c r="I59" s="58" t="s">
        <v>45</v>
      </c>
      <c r="J59" s="58" t="s">
        <v>45</v>
      </c>
      <c r="K59" s="58" t="s">
        <v>45</v>
      </c>
      <c r="L59" s="58">
        <v>1.1000000000000001</v>
      </c>
      <c r="M59" s="58" t="s">
        <v>45</v>
      </c>
      <c r="N59" s="58" t="s">
        <v>45</v>
      </c>
      <c r="O59" s="93">
        <v>100.648</v>
      </c>
      <c r="P59" s="91">
        <f>H59/L59</f>
        <v>2.7727272727272827</v>
      </c>
      <c r="Q59" s="96">
        <f t="shared" si="3"/>
        <v>0.33580759822335149</v>
      </c>
    </row>
    <row r="60" spans="1:17" s="47" customFormat="1" ht="26.25">
      <c r="A60" s="84">
        <v>6</v>
      </c>
      <c r="B60" s="59">
        <v>21821</v>
      </c>
      <c r="C60" s="92" t="s">
        <v>87</v>
      </c>
      <c r="D60" s="58">
        <f>I21+6.22</f>
        <v>301.22000000000003</v>
      </c>
      <c r="E60" s="61">
        <f>I21+2.86</f>
        <v>297.86</v>
      </c>
      <c r="F60" s="85">
        <f>D60-E60</f>
        <v>3.3600000000000136</v>
      </c>
      <c r="G60" s="86">
        <f>SQRT(2*9.81*F60)</f>
        <v>8.1193103155379074</v>
      </c>
      <c r="H60" s="86">
        <f t="shared" si="2"/>
        <v>2.8600000000000136</v>
      </c>
      <c r="I60" s="58" t="s">
        <v>45</v>
      </c>
      <c r="J60" s="58" t="s">
        <v>45</v>
      </c>
      <c r="K60" s="58" t="s">
        <v>45</v>
      </c>
      <c r="L60" s="58">
        <v>1.1000000000000001</v>
      </c>
      <c r="M60" s="58" t="s">
        <v>45</v>
      </c>
      <c r="N60" s="58" t="s">
        <v>45</v>
      </c>
      <c r="O60" s="93">
        <v>93.866</v>
      </c>
      <c r="P60" s="91">
        <f>H60/L60</f>
        <v>2.6000000000000121</v>
      </c>
      <c r="Q60" s="96">
        <f t="shared" si="3"/>
        <v>0.3233799763260331</v>
      </c>
    </row>
    <row r="61" spans="1:17">
      <c r="A61" s="73"/>
      <c r="B61" s="19"/>
      <c r="C61" s="19"/>
      <c r="D61" s="20"/>
      <c r="E61" s="21"/>
      <c r="F61" s="29"/>
      <c r="G61" s="30"/>
      <c r="H61" s="30"/>
      <c r="I61" s="32"/>
      <c r="J61" s="32"/>
      <c r="K61" s="32"/>
      <c r="L61" s="32"/>
      <c r="M61" s="32"/>
      <c r="N61" s="22"/>
      <c r="O61" s="22"/>
      <c r="P61" s="23"/>
      <c r="Q61" s="31"/>
    </row>
    <row r="62" spans="1:17">
      <c r="A62" s="73"/>
      <c r="B62" s="19"/>
      <c r="C62" s="19"/>
      <c r="D62" s="20"/>
      <c r="E62" s="21"/>
      <c r="F62" s="29"/>
      <c r="G62" s="30"/>
      <c r="H62" s="30"/>
      <c r="I62" s="32"/>
      <c r="J62" s="32"/>
      <c r="K62" s="32"/>
      <c r="L62" s="32"/>
      <c r="M62" s="32"/>
      <c r="N62" s="22"/>
      <c r="O62" s="22"/>
      <c r="P62" s="23"/>
      <c r="Q62" s="31"/>
    </row>
    <row r="63" spans="1:17">
      <c r="A63" s="73"/>
      <c r="B63" s="19"/>
      <c r="C63" s="19"/>
      <c r="D63" s="20"/>
      <c r="E63" s="21"/>
      <c r="F63" s="29"/>
      <c r="G63" s="30"/>
      <c r="H63" s="30"/>
      <c r="I63" s="32"/>
      <c r="J63" s="32"/>
      <c r="K63" s="32"/>
      <c r="L63" s="32"/>
      <c r="M63" s="32"/>
      <c r="N63" s="22"/>
      <c r="O63" s="22"/>
      <c r="P63" s="23"/>
      <c r="Q63" s="31"/>
    </row>
    <row r="64" spans="1:17">
      <c r="A64" s="73"/>
      <c r="B64" s="19"/>
      <c r="C64" s="19"/>
      <c r="D64" s="20"/>
      <c r="E64" s="21"/>
      <c r="F64" s="29"/>
      <c r="G64" s="30"/>
      <c r="H64" s="30"/>
      <c r="I64" s="32"/>
      <c r="J64" s="32"/>
      <c r="K64" s="32"/>
      <c r="L64" s="32"/>
      <c r="M64" s="32"/>
      <c r="N64" s="22"/>
      <c r="O64" s="22"/>
      <c r="P64" s="23"/>
      <c r="Q64" s="31"/>
    </row>
    <row r="65" spans="1:19">
      <c r="A65" s="73"/>
      <c r="B65" s="19"/>
      <c r="C65" s="19"/>
      <c r="D65" s="20"/>
      <c r="E65" s="21"/>
      <c r="F65" s="29"/>
      <c r="G65" s="30"/>
      <c r="H65" s="30"/>
      <c r="I65" s="32"/>
      <c r="J65" s="32"/>
      <c r="K65" s="32"/>
      <c r="L65" s="32"/>
      <c r="M65" s="32"/>
      <c r="N65" s="22"/>
      <c r="O65" s="22"/>
      <c r="P65" s="23"/>
      <c r="Q65" s="31"/>
    </row>
    <row r="66" spans="1:19">
      <c r="A66" s="73"/>
      <c r="B66" s="19"/>
      <c r="C66" s="19"/>
      <c r="D66" s="20"/>
      <c r="E66" s="21"/>
      <c r="F66" s="29"/>
      <c r="G66" s="30"/>
      <c r="H66" s="30"/>
      <c r="I66" s="32"/>
      <c r="J66" s="32"/>
      <c r="K66" s="32"/>
      <c r="L66" s="32"/>
      <c r="M66" s="32"/>
      <c r="N66" s="22"/>
      <c r="O66" s="22"/>
      <c r="P66" s="23"/>
      <c r="Q66" s="31"/>
    </row>
    <row r="67" spans="1:19" ht="21.75" thickBot="1">
      <c r="A67" s="74"/>
      <c r="B67" s="24"/>
      <c r="C67" s="24"/>
      <c r="D67" s="33"/>
      <c r="E67" s="25"/>
      <c r="F67" s="34"/>
      <c r="G67" s="35"/>
      <c r="H67" s="35"/>
      <c r="I67" s="27"/>
      <c r="J67" s="27"/>
      <c r="K67" s="27"/>
      <c r="L67" s="27"/>
      <c r="M67" s="27"/>
      <c r="N67" s="26"/>
      <c r="O67" s="26"/>
      <c r="P67" s="28"/>
      <c r="Q67" s="36"/>
    </row>
    <row r="71" spans="1:19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9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9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9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9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9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9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9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9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9" ht="23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R80" s="37"/>
      <c r="S80" s="46" t="s">
        <v>83</v>
      </c>
    </row>
    <row r="81" spans="1:22" ht="23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R81" s="39"/>
      <c r="S81" s="46" t="s">
        <v>82</v>
      </c>
    </row>
    <row r="82" spans="1:22" ht="23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R82" s="38"/>
      <c r="S82" s="46" t="s">
        <v>84</v>
      </c>
    </row>
    <row r="83" spans="1:22">
      <c r="A83" s="11">
        <v>3</v>
      </c>
      <c r="B83" s="2" t="s">
        <v>38</v>
      </c>
    </row>
    <row r="84" spans="1:22" ht="11.25" customHeight="1"/>
    <row r="85" spans="1:22" s="103" customFormat="1" ht="22.5" customHeight="1">
      <c r="A85" s="97" t="s">
        <v>37</v>
      </c>
      <c r="B85" s="98"/>
      <c r="C85" s="98"/>
      <c r="D85" s="99" t="s">
        <v>12</v>
      </c>
      <c r="E85" s="99" t="s">
        <v>12</v>
      </c>
      <c r="F85" s="100" t="s">
        <v>92</v>
      </c>
      <c r="G85" s="100" t="s">
        <v>55</v>
      </c>
      <c r="H85" s="99" t="s">
        <v>88</v>
      </c>
      <c r="I85" s="99" t="s">
        <v>64</v>
      </c>
      <c r="J85" s="99" t="s">
        <v>65</v>
      </c>
      <c r="K85" s="99" t="s">
        <v>66</v>
      </c>
      <c r="L85" s="99" t="s">
        <v>67</v>
      </c>
      <c r="M85" s="99" t="s">
        <v>68</v>
      </c>
      <c r="N85" s="97" t="s">
        <v>93</v>
      </c>
      <c r="O85" s="97" t="s">
        <v>94</v>
      </c>
      <c r="P85" s="97" t="s">
        <v>40</v>
      </c>
      <c r="Q85" s="97"/>
      <c r="R85" s="101" t="s">
        <v>82</v>
      </c>
      <c r="S85" s="101"/>
      <c r="T85" s="101"/>
      <c r="U85" s="101"/>
      <c r="V85" s="102"/>
    </row>
    <row r="86" spans="1:22" s="103" customFormat="1" ht="22.5" customHeight="1">
      <c r="A86" s="97"/>
      <c r="B86" s="98" t="s">
        <v>69</v>
      </c>
      <c r="C86" s="98" t="s">
        <v>70</v>
      </c>
      <c r="D86" s="104" t="s">
        <v>13</v>
      </c>
      <c r="E86" s="104" t="s">
        <v>47</v>
      </c>
      <c r="F86" s="100"/>
      <c r="G86" s="100"/>
      <c r="H86" s="104" t="s">
        <v>14</v>
      </c>
      <c r="I86" s="104" t="s">
        <v>14</v>
      </c>
      <c r="J86" s="104" t="s">
        <v>14</v>
      </c>
      <c r="K86" s="104" t="s">
        <v>14</v>
      </c>
      <c r="L86" s="104" t="s">
        <v>14</v>
      </c>
      <c r="M86" s="104" t="s">
        <v>14</v>
      </c>
      <c r="N86" s="97"/>
      <c r="O86" s="97"/>
      <c r="P86" s="97"/>
      <c r="Q86" s="97"/>
      <c r="R86" s="102" t="s">
        <v>74</v>
      </c>
      <c r="S86" s="102" t="s">
        <v>75</v>
      </c>
      <c r="T86" s="102" t="s">
        <v>81</v>
      </c>
      <c r="U86" s="105" t="s">
        <v>76</v>
      </c>
      <c r="V86" s="102" t="s">
        <v>79</v>
      </c>
    </row>
    <row r="87" spans="1:22" s="103" customFormat="1" ht="21" customHeight="1" thickBot="1">
      <c r="A87" s="106"/>
      <c r="B87" s="106"/>
      <c r="C87" s="106"/>
      <c r="D87" s="107" t="s">
        <v>16</v>
      </c>
      <c r="E87" s="108" t="s">
        <v>16</v>
      </c>
      <c r="F87" s="109"/>
      <c r="G87" s="109"/>
      <c r="H87" s="110" t="s">
        <v>17</v>
      </c>
      <c r="I87" s="110" t="s">
        <v>17</v>
      </c>
      <c r="J87" s="110" t="s">
        <v>17</v>
      </c>
      <c r="K87" s="110" t="s">
        <v>17</v>
      </c>
      <c r="L87" s="110" t="s">
        <v>17</v>
      </c>
      <c r="M87" s="110" t="s">
        <v>17</v>
      </c>
      <c r="N87" s="111"/>
      <c r="O87" s="111"/>
      <c r="P87" s="112" t="s">
        <v>36</v>
      </c>
      <c r="Q87" s="112"/>
      <c r="R87" s="113" t="s">
        <v>17</v>
      </c>
      <c r="S87" s="113" t="s">
        <v>17</v>
      </c>
      <c r="T87" s="113"/>
      <c r="U87" s="113" t="s">
        <v>77</v>
      </c>
      <c r="V87" s="114"/>
    </row>
    <row r="88" spans="1:22" s="103" customFormat="1" ht="23.1" customHeight="1">
      <c r="A88" s="115">
        <v>1</v>
      </c>
      <c r="B88" s="116">
        <v>21813</v>
      </c>
      <c r="C88" s="117" t="s">
        <v>73</v>
      </c>
      <c r="D88" s="118">
        <f>I21+5.9</f>
        <v>300.89999999999998</v>
      </c>
      <c r="E88" s="119">
        <f>$I$21+4.13</f>
        <v>299.13</v>
      </c>
      <c r="F88" s="120">
        <f>E88-$I$21</f>
        <v>4.1299999999999955</v>
      </c>
      <c r="G88" s="120">
        <f t="shared" ref="G88:G90" si="5">D88-E88</f>
        <v>1.7699999999999818</v>
      </c>
      <c r="H88" s="121" t="s">
        <v>45</v>
      </c>
      <c r="I88" s="121" t="s">
        <v>45</v>
      </c>
      <c r="J88" s="121" t="s">
        <v>45</v>
      </c>
      <c r="K88" s="118">
        <v>2.7</v>
      </c>
      <c r="L88" s="121" t="s">
        <v>45</v>
      </c>
      <c r="M88" s="121" t="s">
        <v>45</v>
      </c>
      <c r="N88" s="122">
        <f>F88/K88</f>
        <v>1.5296296296296279</v>
      </c>
      <c r="O88" s="123">
        <f>(0.9851)*(N88)^(-1.009)</f>
        <v>0.64155331736886045</v>
      </c>
      <c r="P88" s="124">
        <f t="shared" ref="P88:P93" si="6">O88*($I$16*$I$17)*F88*(2*9.81*G88)^0.5</f>
        <v>195.17714202761286</v>
      </c>
      <c r="Q88" s="124"/>
      <c r="R88" s="125">
        <v>3.03</v>
      </c>
      <c r="S88" s="125">
        <v>1.35</v>
      </c>
      <c r="T88" s="125">
        <v>0.56000000000000005</v>
      </c>
      <c r="U88" s="126">
        <v>95.32</v>
      </c>
      <c r="V88" s="127" t="s">
        <v>80</v>
      </c>
    </row>
    <row r="89" spans="1:22" s="103" customFormat="1" ht="23.1" customHeight="1">
      <c r="A89" s="128">
        <v>2</v>
      </c>
      <c r="B89" s="129">
        <v>21813</v>
      </c>
      <c r="C89" s="130" t="s">
        <v>72</v>
      </c>
      <c r="D89" s="121">
        <f>I21+5.88</f>
        <v>300.88</v>
      </c>
      <c r="E89" s="131">
        <f>I21+4.19</f>
        <v>299.19</v>
      </c>
      <c r="F89" s="132">
        <f>E89-$I$21</f>
        <v>4.1899999999999977</v>
      </c>
      <c r="G89" s="132">
        <f t="shared" si="5"/>
        <v>1.6899999999999977</v>
      </c>
      <c r="H89" s="121" t="s">
        <v>45</v>
      </c>
      <c r="I89" s="121" t="s">
        <v>45</v>
      </c>
      <c r="J89" s="121" t="s">
        <v>45</v>
      </c>
      <c r="K89" s="121">
        <v>2.7</v>
      </c>
      <c r="L89" s="121" t="s">
        <v>45</v>
      </c>
      <c r="M89" s="121" t="s">
        <v>45</v>
      </c>
      <c r="N89" s="133">
        <f>F89/K89</f>
        <v>1.5518518518518509</v>
      </c>
      <c r="O89" s="133">
        <f t="shared" ref="O89:O93" si="7">(0.9851)*(N89)^(-1.009)</f>
        <v>0.63228431423842613</v>
      </c>
      <c r="P89" s="134">
        <f t="shared" si="6"/>
        <v>190.69060548734049</v>
      </c>
      <c r="Q89" s="134"/>
      <c r="R89" s="135">
        <v>3.02</v>
      </c>
      <c r="S89" s="135">
        <v>1.4</v>
      </c>
      <c r="T89" s="135">
        <v>0.56499999999999995</v>
      </c>
      <c r="U89" s="136">
        <v>95.32</v>
      </c>
      <c r="V89" s="137" t="s">
        <v>80</v>
      </c>
    </row>
    <row r="90" spans="1:22" s="103" customFormat="1" ht="23.1" customHeight="1">
      <c r="A90" s="128">
        <v>3</v>
      </c>
      <c r="B90" s="129">
        <v>21813</v>
      </c>
      <c r="C90" s="130" t="s">
        <v>71</v>
      </c>
      <c r="D90" s="121">
        <f>I21+6.15</f>
        <v>301.14999999999998</v>
      </c>
      <c r="E90" s="131">
        <f>I21+4.05</f>
        <v>299.05</v>
      </c>
      <c r="F90" s="132">
        <f>E90-$I$21</f>
        <v>4.0500000000000114</v>
      </c>
      <c r="G90" s="132">
        <f t="shared" si="5"/>
        <v>2.0999999999999659</v>
      </c>
      <c r="H90" s="121" t="s">
        <v>45</v>
      </c>
      <c r="I90" s="121" t="s">
        <v>45</v>
      </c>
      <c r="J90" s="121" t="s">
        <v>45</v>
      </c>
      <c r="K90" s="121">
        <v>2.7</v>
      </c>
      <c r="L90" s="121" t="s">
        <v>45</v>
      </c>
      <c r="M90" s="121" t="s">
        <v>45</v>
      </c>
      <c r="N90" s="133">
        <f>F90/K90</f>
        <v>1.5000000000000042</v>
      </c>
      <c r="O90" s="133">
        <f t="shared" si="7"/>
        <v>0.65434115866509657</v>
      </c>
      <c r="P90" s="134">
        <f t="shared" si="6"/>
        <v>212.63190190725396</v>
      </c>
      <c r="Q90" s="134"/>
      <c r="R90" s="135">
        <v>2.99</v>
      </c>
      <c r="S90" s="135">
        <v>1.4</v>
      </c>
      <c r="T90" s="135">
        <v>0.53500000000000003</v>
      </c>
      <c r="U90" s="136">
        <v>93.14</v>
      </c>
      <c r="V90" s="137" t="s">
        <v>80</v>
      </c>
    </row>
    <row r="91" spans="1:22" s="103" customFormat="1" ht="23.1" customHeight="1">
      <c r="A91" s="128">
        <v>4</v>
      </c>
      <c r="B91" s="129">
        <v>21821</v>
      </c>
      <c r="C91" s="130" t="s">
        <v>85</v>
      </c>
      <c r="D91" s="121">
        <f>$I$21+6.83</f>
        <v>301.83</v>
      </c>
      <c r="E91" s="131">
        <f>I21+2.82</f>
        <v>297.82</v>
      </c>
      <c r="F91" s="132">
        <f>E91-$I$21</f>
        <v>2.8199999999999932</v>
      </c>
      <c r="G91" s="132">
        <f t="shared" ref="G91:G93" si="8">D91-E91</f>
        <v>4.0099999999999909</v>
      </c>
      <c r="H91" s="121" t="s">
        <v>45</v>
      </c>
      <c r="I91" s="121" t="s">
        <v>45</v>
      </c>
      <c r="J91" s="121" t="s">
        <v>45</v>
      </c>
      <c r="K91" s="121">
        <v>0.9</v>
      </c>
      <c r="L91" s="121" t="s">
        <v>45</v>
      </c>
      <c r="M91" s="121" t="s">
        <v>45</v>
      </c>
      <c r="N91" s="133">
        <f>F91/K91</f>
        <v>3.1333333333333258</v>
      </c>
      <c r="O91" s="133">
        <f t="shared" si="7"/>
        <v>0.31117855574275521</v>
      </c>
      <c r="P91" s="134">
        <f t="shared" si="6"/>
        <v>97.294988250868812</v>
      </c>
      <c r="Q91" s="134"/>
      <c r="R91" s="138">
        <v>2.4500000000000002</v>
      </c>
      <c r="S91" s="135">
        <v>1.1000000000000001</v>
      </c>
      <c r="T91" s="135">
        <v>0.02</v>
      </c>
      <c r="U91" s="136">
        <v>0.69</v>
      </c>
      <c r="V91" s="137" t="s">
        <v>80</v>
      </c>
    </row>
    <row r="92" spans="1:22" s="103" customFormat="1" ht="23.1" customHeight="1">
      <c r="A92" s="128">
        <v>5</v>
      </c>
      <c r="B92" s="129">
        <v>21821</v>
      </c>
      <c r="C92" s="130" t="s">
        <v>86</v>
      </c>
      <c r="D92" s="121">
        <f t="shared" ref="D92:D93" si="9">$I$21+6.83</f>
        <v>301.83</v>
      </c>
      <c r="E92" s="131">
        <f>I21+3.05</f>
        <v>298.05</v>
      </c>
      <c r="F92" s="132">
        <f t="shared" ref="F92:F93" si="10">E92-$I$21</f>
        <v>3.0500000000000114</v>
      </c>
      <c r="G92" s="132">
        <f t="shared" si="8"/>
        <v>3.7799999999999727</v>
      </c>
      <c r="H92" s="121" t="s">
        <v>45</v>
      </c>
      <c r="I92" s="121" t="s">
        <v>45</v>
      </c>
      <c r="J92" s="121" t="s">
        <v>45</v>
      </c>
      <c r="K92" s="121">
        <v>1.1000000000000001</v>
      </c>
      <c r="L92" s="121" t="s">
        <v>45</v>
      </c>
      <c r="M92" s="121" t="s">
        <v>45</v>
      </c>
      <c r="N92" s="133">
        <f t="shared" ref="N92:N93" si="11">F92/K92</f>
        <v>2.7727272727272827</v>
      </c>
      <c r="O92" s="133">
        <f t="shared" si="7"/>
        <v>0.35203593742681349</v>
      </c>
      <c r="P92" s="134">
        <f t="shared" si="6"/>
        <v>115.58254536424339</v>
      </c>
      <c r="Q92" s="134"/>
      <c r="R92" s="138">
        <v>2.64</v>
      </c>
      <c r="S92" s="135">
        <v>1.1000000000000001</v>
      </c>
      <c r="T92" s="135">
        <v>0.18</v>
      </c>
      <c r="U92" s="136">
        <v>17.399999999999999</v>
      </c>
      <c r="V92" s="137" t="s">
        <v>80</v>
      </c>
    </row>
    <row r="93" spans="1:22" s="103" customFormat="1" ht="23.1" customHeight="1">
      <c r="A93" s="128">
        <v>6</v>
      </c>
      <c r="B93" s="129">
        <v>21821</v>
      </c>
      <c r="C93" s="130" t="s">
        <v>87</v>
      </c>
      <c r="D93" s="121">
        <f t="shared" si="9"/>
        <v>301.83</v>
      </c>
      <c r="E93" s="131">
        <f>I21+2.86</f>
        <v>297.86</v>
      </c>
      <c r="F93" s="132">
        <f t="shared" si="10"/>
        <v>2.8600000000000136</v>
      </c>
      <c r="G93" s="132">
        <f t="shared" si="8"/>
        <v>3.9699999999999704</v>
      </c>
      <c r="H93" s="121" t="s">
        <v>45</v>
      </c>
      <c r="I93" s="121" t="s">
        <v>45</v>
      </c>
      <c r="J93" s="121" t="s">
        <v>45</v>
      </c>
      <c r="K93" s="121">
        <v>1.1000000000000001</v>
      </c>
      <c r="L93" s="121" t="s">
        <v>45</v>
      </c>
      <c r="M93" s="121" t="s">
        <v>45</v>
      </c>
      <c r="N93" s="133">
        <f t="shared" si="11"/>
        <v>2.6000000000000121</v>
      </c>
      <c r="O93" s="133">
        <f t="shared" si="7"/>
        <v>0.37564032789349411</v>
      </c>
      <c r="P93" s="134">
        <f t="shared" si="6"/>
        <v>118.52037365854797</v>
      </c>
      <c r="Q93" s="134"/>
      <c r="R93" s="138">
        <v>2.69</v>
      </c>
      <c r="S93" s="135">
        <v>1.1000000000000001</v>
      </c>
      <c r="T93" s="135">
        <v>0.23</v>
      </c>
      <c r="U93" s="136">
        <v>25.19</v>
      </c>
      <c r="V93" s="137" t="s">
        <v>80</v>
      </c>
    </row>
    <row r="94" spans="1:22" s="103" customFormat="1" ht="23.1" customHeight="1">
      <c r="A94" s="128"/>
      <c r="B94" s="130"/>
      <c r="C94" s="130"/>
      <c r="D94" s="121"/>
      <c r="E94" s="131"/>
      <c r="F94" s="132"/>
      <c r="G94" s="132"/>
      <c r="H94" s="121"/>
      <c r="I94" s="139"/>
      <c r="J94" s="139"/>
      <c r="K94" s="139"/>
      <c r="L94" s="140"/>
      <c r="M94" s="140"/>
      <c r="N94" s="141"/>
      <c r="O94" s="141"/>
      <c r="P94" s="142"/>
      <c r="Q94" s="142"/>
      <c r="R94" s="138"/>
      <c r="S94" s="138"/>
      <c r="T94" s="138"/>
      <c r="U94" s="138"/>
      <c r="V94" s="137" t="s">
        <v>80</v>
      </c>
    </row>
    <row r="95" spans="1:22" s="103" customFormat="1" ht="23.1" customHeight="1">
      <c r="A95" s="128"/>
      <c r="B95" s="130"/>
      <c r="C95" s="130"/>
      <c r="D95" s="121"/>
      <c r="E95" s="131"/>
      <c r="F95" s="132"/>
      <c r="G95" s="132"/>
      <c r="H95" s="121"/>
      <c r="I95" s="139"/>
      <c r="J95" s="139"/>
      <c r="K95" s="139"/>
      <c r="L95" s="140"/>
      <c r="M95" s="140"/>
      <c r="N95" s="141"/>
      <c r="O95" s="141"/>
      <c r="P95" s="142"/>
      <c r="Q95" s="142"/>
      <c r="R95" s="138"/>
      <c r="S95" s="138"/>
      <c r="T95" s="138"/>
      <c r="U95" s="138"/>
      <c r="V95" s="137" t="s">
        <v>80</v>
      </c>
    </row>
    <row r="96" spans="1:22" s="103" customFormat="1" ht="23.1" customHeight="1">
      <c r="A96" s="128"/>
      <c r="B96" s="130"/>
      <c r="C96" s="130"/>
      <c r="D96" s="121"/>
      <c r="E96" s="131"/>
      <c r="F96" s="132"/>
      <c r="G96" s="132"/>
      <c r="H96" s="121"/>
      <c r="I96" s="139"/>
      <c r="J96" s="139"/>
      <c r="K96" s="139"/>
      <c r="L96" s="140"/>
      <c r="M96" s="140"/>
      <c r="N96" s="141"/>
      <c r="O96" s="141"/>
      <c r="P96" s="142"/>
      <c r="Q96" s="142"/>
      <c r="R96" s="138"/>
      <c r="S96" s="138"/>
      <c r="T96" s="138"/>
      <c r="U96" s="138"/>
      <c r="V96" s="137" t="s">
        <v>80</v>
      </c>
    </row>
    <row r="97" spans="1:22" s="103" customFormat="1" ht="23.1" customHeight="1">
      <c r="A97" s="128"/>
      <c r="B97" s="130"/>
      <c r="C97" s="130"/>
      <c r="D97" s="121"/>
      <c r="E97" s="131"/>
      <c r="F97" s="132"/>
      <c r="G97" s="132"/>
      <c r="H97" s="121"/>
      <c r="I97" s="139"/>
      <c r="J97" s="139"/>
      <c r="K97" s="139"/>
      <c r="L97" s="140"/>
      <c r="M97" s="140"/>
      <c r="N97" s="141"/>
      <c r="O97" s="141"/>
      <c r="P97" s="142"/>
      <c r="Q97" s="142"/>
      <c r="R97" s="138"/>
      <c r="S97" s="138"/>
      <c r="T97" s="138"/>
      <c r="U97" s="138"/>
      <c r="V97" s="137" t="s">
        <v>89</v>
      </c>
    </row>
    <row r="98" spans="1:22" s="103" customFormat="1" ht="23.1" customHeight="1">
      <c r="A98" s="128"/>
      <c r="B98" s="130"/>
      <c r="C98" s="130"/>
      <c r="D98" s="121"/>
      <c r="E98" s="131"/>
      <c r="F98" s="132"/>
      <c r="G98" s="132"/>
      <c r="H98" s="121"/>
      <c r="I98" s="139"/>
      <c r="J98" s="139"/>
      <c r="K98" s="139"/>
      <c r="L98" s="140"/>
      <c r="M98" s="140"/>
      <c r="N98" s="141"/>
      <c r="O98" s="141"/>
      <c r="P98" s="142"/>
      <c r="Q98" s="142"/>
      <c r="R98" s="138"/>
      <c r="S98" s="138"/>
      <c r="T98" s="138"/>
      <c r="U98" s="138"/>
      <c r="V98" s="137" t="s">
        <v>89</v>
      </c>
    </row>
    <row r="99" spans="1:22" s="103" customFormat="1" ht="23.1" customHeight="1">
      <c r="A99" s="128"/>
      <c r="B99" s="130"/>
      <c r="C99" s="130"/>
      <c r="D99" s="121"/>
      <c r="E99" s="131"/>
      <c r="F99" s="132"/>
      <c r="G99" s="132"/>
      <c r="H99" s="121"/>
      <c r="I99" s="139"/>
      <c r="J99" s="139"/>
      <c r="K99" s="139"/>
      <c r="L99" s="140"/>
      <c r="M99" s="140"/>
      <c r="N99" s="141"/>
      <c r="O99" s="141"/>
      <c r="P99" s="142"/>
      <c r="Q99" s="142"/>
      <c r="R99" s="138"/>
      <c r="S99" s="138"/>
      <c r="T99" s="138"/>
      <c r="U99" s="138"/>
      <c r="V99" s="137" t="s">
        <v>89</v>
      </c>
    </row>
    <row r="100" spans="1:22" s="47" customFormat="1" ht="23.1" customHeight="1" thickBot="1">
      <c r="A100" s="62"/>
      <c r="B100" s="63"/>
      <c r="C100" s="63"/>
      <c r="D100" s="64"/>
      <c r="E100" s="65"/>
      <c r="F100" s="66"/>
      <c r="G100" s="66"/>
      <c r="H100" s="64"/>
      <c r="I100" s="67"/>
      <c r="J100" s="67"/>
      <c r="K100" s="67"/>
      <c r="L100" s="68"/>
      <c r="M100" s="68"/>
      <c r="N100" s="69"/>
      <c r="O100" s="69"/>
      <c r="P100" s="70"/>
      <c r="Q100" s="70"/>
      <c r="R100" s="71"/>
      <c r="S100" s="71"/>
      <c r="T100" s="71"/>
      <c r="U100" s="71"/>
      <c r="V100" s="72"/>
    </row>
    <row r="101" spans="1:22" s="47" customFormat="1" ht="23.1" customHeight="1">
      <c r="A101" s="47" t="s">
        <v>91</v>
      </c>
    </row>
    <row r="102" spans="1:22" s="47" customFormat="1" ht="23.1" customHeight="1">
      <c r="B102" s="47" t="s">
        <v>39</v>
      </c>
    </row>
  </sheetData>
  <mergeCells count="26">
    <mergeCell ref="O52:O53"/>
    <mergeCell ref="P52:P53"/>
    <mergeCell ref="Q52:Q53"/>
    <mergeCell ref="G9:I9"/>
    <mergeCell ref="B1:K1"/>
    <mergeCell ref="B2:K2"/>
    <mergeCell ref="B3:K3"/>
    <mergeCell ref="A26:K35"/>
    <mergeCell ref="A52:A53"/>
    <mergeCell ref="F52:F53"/>
    <mergeCell ref="H52:H53"/>
    <mergeCell ref="A71:K82"/>
    <mergeCell ref="F85:F87"/>
    <mergeCell ref="G85:G87"/>
    <mergeCell ref="N85:N87"/>
    <mergeCell ref="O85:O87"/>
    <mergeCell ref="A85:A86"/>
    <mergeCell ref="P91:Q91"/>
    <mergeCell ref="P92:Q92"/>
    <mergeCell ref="P93:Q93"/>
    <mergeCell ref="R85:U85"/>
    <mergeCell ref="P88:Q88"/>
    <mergeCell ref="P89:Q89"/>
    <mergeCell ref="P90:Q90"/>
    <mergeCell ref="P85:Q86"/>
    <mergeCell ref="P87:Q87"/>
  </mergeCells>
  <pageMargins left="0.59055118110236204" right="0.59055118110236204" top="0.59055118110236204" bottom="0.59055118110236204" header="0" footer="0"/>
  <pageSetup paperSize="9" scale="26" orientation="portrait" r:id="rId1"/>
  <colBreaks count="1" manualBreakCount="1">
    <brk id="22" max="101" man="1"/>
  </colBreaks>
  <drawing r:id="rId2"/>
  <legacyDrawing r:id="rId3"/>
  <oleObjects>
    <oleObject progId="Equation.3" shapeId="8193" r:id="rId4"/>
    <oleObject progId="Equation.3" shapeId="819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RG-Subm บานโค้ง-แบบจม</vt:lpstr>
      <vt:lpstr>'RG-Subm บานโค้ง-แบบจม'!Print_Area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Tualek</cp:lastModifiedBy>
  <cp:lastPrinted>2016-11-30T04:35:23Z</cp:lastPrinted>
  <dcterms:created xsi:type="dcterms:W3CDTF">2012-08-31T03:29:15Z</dcterms:created>
  <dcterms:modified xsi:type="dcterms:W3CDTF">2016-11-30T09:01:03Z</dcterms:modified>
</cp:coreProperties>
</file>